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L:\03 Kommunen\6. Bibliothek\PV-Dachanlagen in Kommunen\Wirtschaftlichkeitsberechnungen\"/>
    </mc:Choice>
  </mc:AlternateContent>
  <xr:revisionPtr revIDLastSave="0" documentId="13_ncr:1_{C5B70369-821F-435A-BD8B-6225F2939E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ispiel" sheetId="3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4" l="1"/>
  <c r="C32" i="34" s="1"/>
  <c r="D34" i="34"/>
  <c r="E34" i="34" s="1"/>
  <c r="F34" i="34" s="1"/>
  <c r="D33" i="34"/>
  <c r="E33" i="34" s="1"/>
  <c r="F33" i="34" s="1"/>
  <c r="D32" i="34"/>
  <c r="E32" i="34" s="1"/>
  <c r="F32" i="34" s="1"/>
  <c r="D31" i="34"/>
  <c r="E31" i="34" s="1"/>
  <c r="F31" i="34" s="1"/>
  <c r="C31" i="34"/>
  <c r="D30" i="34"/>
  <c r="E30" i="34" s="1"/>
  <c r="F30" i="34" s="1"/>
  <c r="E29" i="34"/>
  <c r="F29" i="34" s="1"/>
  <c r="D29" i="34"/>
  <c r="D28" i="34"/>
  <c r="E28" i="34" s="1"/>
  <c r="F28" i="34" s="1"/>
  <c r="D27" i="34"/>
  <c r="E27" i="34" s="1"/>
  <c r="F27" i="34" s="1"/>
  <c r="L26" i="34"/>
  <c r="D26" i="34"/>
  <c r="E26" i="34" s="1"/>
  <c r="F26" i="34" s="1"/>
  <c r="M6" i="34"/>
  <c r="D25" i="34"/>
  <c r="E25" i="34" s="1"/>
  <c r="F25" i="34" s="1"/>
  <c r="D24" i="34"/>
  <c r="E24" i="34" s="1"/>
  <c r="F24" i="34" s="1"/>
  <c r="C24" i="34"/>
  <c r="D23" i="34"/>
  <c r="E23" i="34" s="1"/>
  <c r="F23" i="34" s="1"/>
  <c r="F19" i="34"/>
  <c r="F17" i="34"/>
  <c r="E17" i="34"/>
  <c r="D17" i="34"/>
  <c r="C17" i="34"/>
  <c r="B17" i="34"/>
  <c r="L13" i="34"/>
  <c r="M14" i="34" s="1"/>
  <c r="L16" i="34" s="1"/>
  <c r="L7" i="34"/>
  <c r="M5" i="34"/>
  <c r="M4" i="34"/>
  <c r="M7" i="34" l="1"/>
  <c r="H33" i="34"/>
  <c r="G33" i="34"/>
  <c r="G24" i="34"/>
  <c r="H24" i="34"/>
  <c r="H29" i="34"/>
  <c r="G29" i="34"/>
  <c r="G31" i="34"/>
  <c r="H31" i="34"/>
  <c r="H34" i="34"/>
  <c r="G34" i="34"/>
  <c r="L38" i="34"/>
  <c r="L19" i="34"/>
  <c r="L27" i="34" s="1"/>
  <c r="G28" i="34"/>
  <c r="H28" i="34"/>
  <c r="G26" i="34"/>
  <c r="H26" i="34"/>
  <c r="H23" i="34"/>
  <c r="G23" i="34"/>
  <c r="G25" i="34"/>
  <c r="H25" i="34"/>
  <c r="G27" i="34"/>
  <c r="H27" i="34"/>
  <c r="H30" i="34"/>
  <c r="G30" i="34"/>
  <c r="G32" i="34"/>
  <c r="H32" i="34"/>
  <c r="C23" i="34"/>
  <c r="C30" i="34"/>
  <c r="C34" i="34"/>
  <c r="C29" i="34"/>
  <c r="C33" i="34"/>
  <c r="D35" i="34"/>
  <c r="C25" i="34"/>
  <c r="C26" i="34"/>
  <c r="C27" i="34"/>
  <c r="C28" i="34"/>
  <c r="I30" i="34" l="1"/>
  <c r="I32" i="34"/>
  <c r="I27" i="34"/>
  <c r="I28" i="34"/>
  <c r="C35" i="34"/>
  <c r="I25" i="34"/>
  <c r="I26" i="34"/>
  <c r="I31" i="34"/>
  <c r="I24" i="34"/>
  <c r="G35" i="34"/>
  <c r="I23" i="34"/>
  <c r="I34" i="34"/>
  <c r="I29" i="34"/>
  <c r="I33" i="34"/>
  <c r="H35" i="34"/>
  <c r="I35" i="34" l="1"/>
  <c r="F39" i="34" s="1"/>
</calcChain>
</file>

<file path=xl/sharedStrings.xml><?xml version="1.0" encoding="utf-8"?>
<sst xmlns="http://schemas.openxmlformats.org/spreadsheetml/2006/main" count="93" uniqueCount="85">
  <si>
    <t>Monat</t>
  </si>
  <si>
    <t>in kWh</t>
  </si>
  <si>
    <t>Mai</t>
  </si>
  <si>
    <t>Jan</t>
  </si>
  <si>
    <t>Febr</t>
  </si>
  <si>
    <t>Mrz</t>
  </si>
  <si>
    <t>Apr</t>
  </si>
  <si>
    <t>Jun</t>
  </si>
  <si>
    <t>Jul</t>
  </si>
  <si>
    <t>Aug</t>
  </si>
  <si>
    <t>Sept</t>
  </si>
  <si>
    <t>Okt</t>
  </si>
  <si>
    <t>Nov</t>
  </si>
  <si>
    <t>Dez</t>
  </si>
  <si>
    <t>Summe:</t>
  </si>
  <si>
    <t>Jahresmittel in kWh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</si>
  <si>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</si>
  <si>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</si>
  <si>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</si>
  <si>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</si>
  <si>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</si>
  <si>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</si>
  <si>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</si>
  <si>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</si>
  <si>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</si>
  <si>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</si>
  <si>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</si>
  <si>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kWh/kWp</t>
  </si>
  <si>
    <t xml:space="preserve">Durchschnitt Sommermonate Jun-Sept: </t>
  </si>
  <si>
    <t>kWp</t>
  </si>
  <si>
    <t>Euro pro kWh</t>
  </si>
  <si>
    <t>Prozent vom Eigenverbrauch</t>
  </si>
  <si>
    <t>Ersparnis Eigenverbrauch in Euro</t>
  </si>
  <si>
    <t>Einspeisevergütung in Euro</t>
  </si>
  <si>
    <t>Summe Ersparnis in Euro</t>
  </si>
  <si>
    <t>Amortisation in Jahre</t>
  </si>
  <si>
    <t>Einspeisevergütung in Euro pro kWh</t>
  </si>
  <si>
    <t>Jahressumme:</t>
  </si>
  <si>
    <t>Produktion in kWh</t>
  </si>
  <si>
    <t>Prozent Produktion in Bezug zum Jahr</t>
  </si>
  <si>
    <t>Bemerkung:</t>
  </si>
  <si>
    <t>Amortisationsrechnung</t>
  </si>
  <si>
    <t>Abfragewert</t>
  </si>
  <si>
    <t>Wartung</t>
  </si>
  <si>
    <t>pro Jahr bei gewählter Anlagengröße</t>
  </si>
  <si>
    <t>Länge in m</t>
  </si>
  <si>
    <t>Breite in m</t>
  </si>
  <si>
    <t>Fläche in m²</t>
  </si>
  <si>
    <t>Summe laufende Meter:</t>
  </si>
  <si>
    <t>Kosten Sicherheitsgeländer pro Meter:</t>
  </si>
  <si>
    <t>Summe Kosten Sicherheitsgeländer:</t>
  </si>
  <si>
    <t>Komponente der Solaranlage</t>
  </si>
  <si>
    <t>Kosten</t>
  </si>
  <si>
    <t>/kWp</t>
  </si>
  <si>
    <t>/kW</t>
  </si>
  <si>
    <t>pro m</t>
  </si>
  <si>
    <t>pro</t>
  </si>
  <si>
    <t>Installationskosten</t>
  </si>
  <si>
    <t>Stromverbrauch</t>
  </si>
  <si>
    <t>Modul:</t>
  </si>
  <si>
    <t>Gewählte Anlagengröße:</t>
  </si>
  <si>
    <t>Laufende Meter:</t>
  </si>
  <si>
    <t>kristalline Solarmodule:</t>
  </si>
  <si>
    <t>Dünnschichtmodule:</t>
  </si>
  <si>
    <t>Wechselrichter:</t>
  </si>
  <si>
    <t>Monatagesystem:</t>
  </si>
  <si>
    <t>Netzanschluss der PV-Anlage:</t>
  </si>
  <si>
    <t>Verkabelung:</t>
  </si>
  <si>
    <t>Reinigungskosten pro m²:</t>
  </si>
  <si>
    <t>pro Wartung</t>
  </si>
  <si>
    <t>Hinweis:</t>
  </si>
  <si>
    <t>Wartung und Reinigung alle 2 Jahre</t>
  </si>
  <si>
    <t>Sicherheitseinrichtung -  Sicherheitsgeländer</t>
  </si>
  <si>
    <t>Sicherheitseinrichtung -  Sekuranten</t>
  </si>
  <si>
    <t>Summe Sicherheitseinrichtung:</t>
  </si>
  <si>
    <t>Kosten pro Punkt:</t>
  </si>
  <si>
    <t>Anzahl:</t>
  </si>
  <si>
    <t>pro Wartung:</t>
  </si>
  <si>
    <t>150 Euro pro Meter</t>
  </si>
  <si>
    <t>Einheit</t>
  </si>
  <si>
    <t>Summe Kosten Sekuranten:</t>
  </si>
  <si>
    <t>Wartungskosten Elektro / 6 kWp:</t>
  </si>
  <si>
    <t>Wartung Sekuranten:</t>
  </si>
  <si>
    <t>Beispiele: Denkmalschutz und Gestaltungssatzung sprechen aktuell dagegen; politische Mehrheit liegt bisher nicht vor; muss noch in den Haushalt eingeplant werden; Vollbelegung muss noch geprüft werden, etc.</t>
  </si>
  <si>
    <t>Angaben ohne Gewähr, holen Sie sich aktuelle Angebote 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</si>
</sst>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_-* #,##0.00\ _€_-;\-* #,##0.00\ _€_-;_-* &quot;-&quot;??\ _€_-;_-@_-"/>
    <numFmt numFmtId="165" formatCode="#,##0\ &quot;€&quot;"/>
    <numFmt numFmtId="166" formatCode="#,##0.00\ &quot;€&quot;"/>
    <numFmt numFmtId="167" formatCode="#,##0.0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0" fillId="0" borderId="2" xfId="0" applyBorder="1"/>
    <xf numFmtId="14" fontId="0" fillId="0" borderId="6" xfId="0" applyNumberFormat="1" applyBorder="1"/>
    <xf numFmtId="14" fontId="0" fillId="2" borderId="6" xfId="0" applyNumberFormat="1" applyFill="1" applyBorder="1"/>
    <xf numFmtId="3" fontId="0" fillId="2" borderId="6" xfId="0" applyNumberFormat="1" applyFill="1" applyBorder="1"/>
    <xf numFmtId="14" fontId="0" fillId="4" borderId="6" xfId="0" applyNumberFormat="1" applyFill="1" applyBorder="1"/>
    <xf numFmtId="0" fontId="0" fillId="4" borderId="6" xfId="0" applyFill="1" applyBorder="1"/>
    <xf numFmtId="3" fontId="0" fillId="4" borderId="6" xfId="0" applyNumberFormat="1" applyFill="1" applyBorder="1"/>
    <xf numFmtId="0" fontId="0" fillId="2" borderId="6" xfId="0" applyFill="1" applyBorder="1"/>
    <xf numFmtId="2" fontId="0" fillId="0" borderId="6" xfId="0" applyNumberFormat="1" applyBorder="1"/>
    <xf numFmtId="2" fontId="0" fillId="2" borderId="6" xfId="0" applyNumberFormat="1" applyFill="1" applyBorder="1"/>
    <xf numFmtId="3" fontId="0" fillId="6" borderId="6" xfId="0" applyNumberFormat="1" applyFill="1" applyBorder="1"/>
    <xf numFmtId="166" fontId="0" fillId="0" borderId="6" xfId="0" applyNumberFormat="1" applyBorder="1"/>
    <xf numFmtId="166" fontId="0" fillId="2" borderId="6" xfId="0" applyNumberFormat="1" applyFill="1" applyBorder="1"/>
    <xf numFmtId="166" fontId="0" fillId="4" borderId="6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3" fontId="0" fillId="0" borderId="6" xfId="0" applyNumberFormat="1" applyBorder="1"/>
    <xf numFmtId="0" fontId="0" fillId="0" borderId="6" xfId="0" applyBorder="1"/>
    <xf numFmtId="165" fontId="0" fillId="0" borderId="0" xfId="0" applyNumberFormat="1"/>
    <xf numFmtId="4" fontId="0" fillId="0" borderId="0" xfId="0" applyNumberFormat="1"/>
    <xf numFmtId="0" fontId="0" fillId="8" borderId="6" xfId="0" applyFill="1" applyBorder="1"/>
    <xf numFmtId="6" fontId="0" fillId="0" borderId="6" xfId="0" applyNumberFormat="1" applyBorder="1"/>
    <xf numFmtId="6" fontId="0" fillId="2" borderId="6" xfId="0" applyNumberFormat="1" applyFill="1" applyBorder="1"/>
    <xf numFmtId="8" fontId="0" fillId="0" borderId="6" xfId="0" applyNumberFormat="1" applyBorder="1"/>
    <xf numFmtId="8" fontId="0" fillId="2" borderId="6" xfId="0" applyNumberFormat="1" applyFill="1" applyBorder="1"/>
    <xf numFmtId="0" fontId="0" fillId="9" borderId="6" xfId="0" applyFill="1" applyBorder="1"/>
    <xf numFmtId="8" fontId="0" fillId="9" borderId="6" xfId="0" applyNumberFormat="1" applyFill="1" applyBorder="1"/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/>
    </xf>
    <xf numFmtId="0" fontId="0" fillId="3" borderId="6" xfId="0" applyFill="1" applyBorder="1"/>
    <xf numFmtId="4" fontId="0" fillId="7" borderId="8" xfId="0" applyNumberFormat="1" applyFill="1" applyBorder="1"/>
    <xf numFmtId="0" fontId="0" fillId="4" borderId="6" xfId="0" applyFill="1" applyBorder="1" applyAlignment="1">
      <alignment horizontal="left" vertical="center" wrapText="1"/>
    </xf>
    <xf numFmtId="166" fontId="0" fillId="4" borderId="6" xfId="0" applyNumberFormat="1" applyFill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6" fontId="0" fillId="9" borderId="6" xfId="0" applyNumberFormat="1" applyFill="1" applyBorder="1"/>
    <xf numFmtId="0" fontId="0" fillId="0" borderId="7" xfId="0" applyBorder="1"/>
    <xf numFmtId="0" fontId="0" fillId="0" borderId="10" xfId="0" applyBorder="1"/>
    <xf numFmtId="0" fontId="0" fillId="0" borderId="4" xfId="0" applyBorder="1"/>
    <xf numFmtId="165" fontId="0" fillId="3" borderId="1" xfId="0" applyNumberForma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67" fontId="0" fillId="0" borderId="6" xfId="0" applyNumberFormat="1" applyBorder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right" vertical="center" wrapText="1"/>
    </xf>
    <xf numFmtId="166" fontId="0" fillId="2" borderId="2" xfId="0" applyNumberFormat="1" applyFill="1" applyBorder="1" applyAlignment="1">
      <alignment horizontal="right" vertical="center" wrapText="1"/>
    </xf>
    <xf numFmtId="0" fontId="0" fillId="5" borderId="6" xfId="0" applyFill="1" applyBorder="1" applyAlignment="1">
      <alignment horizontal="center" wrapText="1"/>
    </xf>
    <xf numFmtId="0" fontId="0" fillId="6" borderId="6" xfId="0" applyFill="1" applyBorder="1" applyAlignment="1">
      <alignment horizontal="left"/>
    </xf>
    <xf numFmtId="0" fontId="5" fillId="9" borderId="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8" borderId="6" xfId="0" applyFill="1" applyBorder="1" applyAlignment="1">
      <alignment horizontal="left"/>
    </xf>
    <xf numFmtId="0" fontId="5" fillId="9" borderId="6" xfId="0" applyFont="1" applyFill="1" applyBorder="1" applyAlignment="1">
      <alignment horizontal="center" wrapText="1"/>
    </xf>
    <xf numFmtId="166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3" borderId="6" xfId="0" applyFill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/>
  </cellXfs>
  <cellStyles count="5">
    <cellStyle name="Komma 2" xfId="1" xr:uid="{00000000-0005-0000-0000-000000000000}"/>
    <cellStyle name="Komma 3" xfId="2" xr:uid="{00000000-0005-0000-0000-000001000000}"/>
    <cellStyle name="Komma 4" xfId="3" xr:uid="{00000000-0005-0000-0000-000002000000}"/>
    <cellStyle name="Komma 5" xfId="4" xr:uid="{00000000-0005-0000-0000-000003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B7ED-9A24-4C70-9F24-55D6377DBC71}">
  <sheetPr>
    <pageSetUpPr fitToPage="1"/>
  </sheetPr>
  <dimension ref="A1:O42"/>
  <sheetViews>
    <sheetView tabSelected="1" topLeftCell="A14" workbookViewId="0">
      <selection activeCell="H5" sqref="H5"/>
    </sheetView>
  </sheetViews>
  <sheetFormatPr baseColWidth="10" defaultColWidth="11.44140625" defaultRowHeight="14.4" x14ac:dyDescent="0.3"/>
  <cols>
    <col min="1" max="1" width="26.5546875" customWidth="1"/>
    <col min="2" max="2" width="15.88671875" customWidth="1"/>
    <col min="5" max="5" width="14.44140625" customWidth="1"/>
    <col min="6" max="6" width="13.44140625" customWidth="1"/>
    <col min="7" max="7" width="15.6640625" customWidth="1"/>
    <col min="8" max="8" width="19.109375" customWidth="1"/>
    <col min="9" max="9" width="17.6640625" customWidth="1"/>
    <col min="11" max="11" width="30.33203125" customWidth="1"/>
    <col min="12" max="12" width="18" customWidth="1"/>
    <col min="13" max="13" width="12.5546875" customWidth="1"/>
    <col min="16" max="16" width="23.88671875" customWidth="1"/>
  </cols>
  <sheetData>
    <row r="1" spans="1:15" x14ac:dyDescent="0.3">
      <c r="A1" s="29"/>
      <c r="B1" s="30"/>
      <c r="C1" s="17"/>
      <c r="K1" s="76" t="s">
        <v>84</v>
      </c>
    </row>
    <row r="2" spans="1:15" x14ac:dyDescent="0.3">
      <c r="A2" s="31" t="s">
        <v>58</v>
      </c>
      <c r="B2" s="30"/>
      <c r="C2" s="17"/>
    </row>
    <row r="3" spans="1:15" x14ac:dyDescent="0.3">
      <c r="A3" s="38" t="s">
        <v>0</v>
      </c>
      <c r="B3" s="15">
        <v>2019</v>
      </c>
      <c r="C3" s="15">
        <v>2020</v>
      </c>
      <c r="D3" s="15">
        <v>2021</v>
      </c>
      <c r="E3" s="15">
        <v>2022</v>
      </c>
      <c r="F3" s="62" t="s">
        <v>15</v>
      </c>
      <c r="K3" s="32" t="s">
        <v>43</v>
      </c>
      <c r="L3" s="33" t="s">
        <v>69</v>
      </c>
      <c r="M3" s="73" t="s">
        <v>44</v>
      </c>
      <c r="N3" s="73"/>
      <c r="O3" s="73"/>
    </row>
    <row r="4" spans="1:15" x14ac:dyDescent="0.3">
      <c r="A4" s="39"/>
      <c r="B4" s="16" t="s">
        <v>1</v>
      </c>
      <c r="C4" s="16" t="s">
        <v>1</v>
      </c>
      <c r="D4" s="16" t="s">
        <v>1</v>
      </c>
      <c r="E4" s="16" t="s">
        <v>1</v>
      </c>
      <c r="F4" s="63"/>
      <c r="K4" s="19" t="s">
        <v>81</v>
      </c>
      <c r="L4" s="12">
        <v>400</v>
      </c>
      <c r="M4" s="71">
        <f>(B39/6*L4)/2</f>
        <v>1000</v>
      </c>
      <c r="N4" s="71"/>
      <c r="O4" s="71"/>
    </row>
    <row r="5" spans="1:15" x14ac:dyDescent="0.3">
      <c r="A5" s="2" t="s">
        <v>3</v>
      </c>
      <c r="B5" s="18">
        <v>6761.1</v>
      </c>
      <c r="C5" s="18">
        <v>4788.1000000000004</v>
      </c>
      <c r="D5" s="18">
        <v>4283</v>
      </c>
      <c r="E5" s="18">
        <v>5461</v>
      </c>
      <c r="F5" s="18">
        <v>5323.3</v>
      </c>
      <c r="K5" s="8" t="s">
        <v>68</v>
      </c>
      <c r="L5" s="13">
        <v>3</v>
      </c>
      <c r="M5" s="67">
        <f>(L5*L13)/2</f>
        <v>229.5</v>
      </c>
      <c r="N5" s="67"/>
      <c r="O5" s="67"/>
    </row>
    <row r="6" spans="1:15" x14ac:dyDescent="0.3">
      <c r="A6" s="3" t="s">
        <v>4</v>
      </c>
      <c r="B6" s="4">
        <v>3544</v>
      </c>
      <c r="C6" s="4">
        <v>4966.6000000000004</v>
      </c>
      <c r="D6" s="4">
        <v>5027</v>
      </c>
      <c r="E6" s="4">
        <v>8652</v>
      </c>
      <c r="F6" s="4">
        <v>5547.4</v>
      </c>
      <c r="K6" s="19" t="s">
        <v>82</v>
      </c>
      <c r="L6" s="12">
        <v>400</v>
      </c>
      <c r="M6" s="71">
        <f>L25</f>
        <v>1200</v>
      </c>
      <c r="N6" s="72"/>
      <c r="O6" s="72"/>
    </row>
    <row r="7" spans="1:15" x14ac:dyDescent="0.3">
      <c r="A7" s="2" t="s">
        <v>5</v>
      </c>
      <c r="B7" s="18">
        <v>4261.2</v>
      </c>
      <c r="C7" s="18">
        <v>5433.3</v>
      </c>
      <c r="D7" s="18">
        <v>5973</v>
      </c>
      <c r="E7" s="18">
        <v>5348</v>
      </c>
      <c r="F7" s="18">
        <v>5253.875</v>
      </c>
      <c r="K7" s="8" t="s">
        <v>14</v>
      </c>
      <c r="L7" s="13">
        <f>SUM(L4:L6)</f>
        <v>803</v>
      </c>
      <c r="M7" s="67">
        <f>SUM(M4:O5)+(M6/2)</f>
        <v>1829.5</v>
      </c>
      <c r="N7" s="68"/>
      <c r="O7" s="68"/>
    </row>
    <row r="8" spans="1:15" x14ac:dyDescent="0.3">
      <c r="A8" s="3" t="s">
        <v>6</v>
      </c>
      <c r="B8" s="4">
        <v>5569.3</v>
      </c>
      <c r="C8" s="4">
        <v>6803.5</v>
      </c>
      <c r="D8" s="4">
        <v>5688</v>
      </c>
      <c r="E8" s="4">
        <v>6580</v>
      </c>
      <c r="F8" s="4">
        <v>6160.2</v>
      </c>
      <c r="K8" s="22" t="s">
        <v>70</v>
      </c>
      <c r="L8" s="69" t="s">
        <v>71</v>
      </c>
      <c r="M8" s="69"/>
      <c r="N8" s="69"/>
      <c r="O8" s="69"/>
    </row>
    <row r="9" spans="1:15" x14ac:dyDescent="0.3">
      <c r="A9" s="2" t="s">
        <v>2</v>
      </c>
      <c r="B9" s="18">
        <v>5139.7</v>
      </c>
      <c r="C9" s="18">
        <v>6608.2</v>
      </c>
      <c r="D9" s="18">
        <v>7332</v>
      </c>
      <c r="E9" s="18">
        <v>5420</v>
      </c>
      <c r="F9" s="18">
        <v>6124.9750000000004</v>
      </c>
    </row>
    <row r="10" spans="1:15" x14ac:dyDescent="0.3">
      <c r="A10" s="3" t="s">
        <v>7</v>
      </c>
      <c r="B10" s="4">
        <v>7926.2</v>
      </c>
      <c r="C10" s="4">
        <v>6490</v>
      </c>
      <c r="D10" s="4">
        <v>5370</v>
      </c>
      <c r="E10" s="4">
        <v>8115</v>
      </c>
      <c r="F10" s="4">
        <v>6975.3</v>
      </c>
      <c r="K10" s="70" t="s">
        <v>72</v>
      </c>
      <c r="L10" s="66" t="s">
        <v>47</v>
      </c>
      <c r="M10" s="66" t="s">
        <v>45</v>
      </c>
      <c r="N10" s="66" t="s">
        <v>46</v>
      </c>
    </row>
    <row r="11" spans="1:15" x14ac:dyDescent="0.3">
      <c r="A11" s="2" t="s">
        <v>8</v>
      </c>
      <c r="B11" s="18">
        <v>6974.8</v>
      </c>
      <c r="C11" s="18">
        <v>6492</v>
      </c>
      <c r="D11" s="18">
        <v>2610</v>
      </c>
      <c r="E11" s="18">
        <v>5907</v>
      </c>
      <c r="F11" s="18">
        <v>5495.95</v>
      </c>
      <c r="K11" s="70"/>
      <c r="L11" s="66"/>
      <c r="M11" s="66"/>
      <c r="N11" s="66"/>
    </row>
    <row r="12" spans="1:15" ht="15" customHeight="1" x14ac:dyDescent="0.3">
      <c r="A12" s="3" t="s">
        <v>9</v>
      </c>
      <c r="B12" s="4">
        <v>7534.5</v>
      </c>
      <c r="C12" s="4">
        <v>6413.8</v>
      </c>
      <c r="D12" s="4">
        <v>5997</v>
      </c>
      <c r="E12" s="4"/>
      <c r="F12" s="4">
        <v>6648.4333333333334</v>
      </c>
      <c r="K12" s="19" t="s">
        <v>59</v>
      </c>
      <c r="L12" s="19">
        <v>1.7</v>
      </c>
      <c r="M12" s="19">
        <v>1.7</v>
      </c>
      <c r="N12" s="19">
        <v>1</v>
      </c>
    </row>
    <row r="13" spans="1:15" x14ac:dyDescent="0.3">
      <c r="A13" s="2" t="s">
        <v>10</v>
      </c>
      <c r="B13" s="18">
        <v>7008.6</v>
      </c>
      <c r="C13" s="18">
        <v>6480.2</v>
      </c>
      <c r="D13" s="18">
        <v>9005</v>
      </c>
      <c r="E13" s="18"/>
      <c r="F13" s="18">
        <v>7497.9333333333334</v>
      </c>
      <c r="K13" s="8" t="s">
        <v>60</v>
      </c>
      <c r="L13" s="8">
        <f>$B$39*3*L12</f>
        <v>153</v>
      </c>
      <c r="M13" s="8"/>
      <c r="N13" s="8"/>
    </row>
    <row r="14" spans="1:15" ht="15" customHeight="1" x14ac:dyDescent="0.3">
      <c r="A14" s="3" t="s">
        <v>11</v>
      </c>
      <c r="B14" s="4">
        <v>6410.5</v>
      </c>
      <c r="C14" s="4">
        <v>8099</v>
      </c>
      <c r="D14" s="4">
        <v>8010</v>
      </c>
      <c r="E14" s="4"/>
      <c r="F14" s="4">
        <v>7506.5</v>
      </c>
      <c r="K14" s="19" t="s">
        <v>61</v>
      </c>
      <c r="L14" s="19"/>
      <c r="M14" s="19">
        <f>ROUNDUP(L13,1)</f>
        <v>153</v>
      </c>
      <c r="N14" s="19">
        <v>2</v>
      </c>
    </row>
    <row r="15" spans="1:15" x14ac:dyDescent="0.3">
      <c r="A15" s="2" t="s">
        <v>12</v>
      </c>
      <c r="B15" s="18">
        <v>5534.6</v>
      </c>
      <c r="C15" s="18">
        <v>3940</v>
      </c>
      <c r="D15" s="18">
        <v>6539</v>
      </c>
      <c r="E15" s="18"/>
      <c r="F15" s="18">
        <v>5337.8666666666668</v>
      </c>
      <c r="K15" s="41"/>
      <c r="L15" s="41"/>
      <c r="M15" s="42"/>
      <c r="N15" s="42"/>
    </row>
    <row r="16" spans="1:15" ht="15" customHeight="1" x14ac:dyDescent="0.3">
      <c r="A16" s="3" t="s">
        <v>13</v>
      </c>
      <c r="B16" s="4">
        <v>6384.5</v>
      </c>
      <c r="C16" s="4">
        <v>6585</v>
      </c>
      <c r="D16" s="4">
        <v>3790</v>
      </c>
      <c r="E16" s="4"/>
      <c r="F16" s="4">
        <v>5586.5</v>
      </c>
      <c r="K16" s="1" t="s">
        <v>48</v>
      </c>
      <c r="L16" s="1">
        <f>M14+N14</f>
        <v>155</v>
      </c>
      <c r="M16" s="43"/>
    </row>
    <row r="17" spans="1:14" ht="15" customHeight="1" x14ac:dyDescent="0.3">
      <c r="A17" s="5" t="s">
        <v>14</v>
      </c>
      <c r="B17" s="7">
        <f>SUM(B5:B16)</f>
        <v>73049</v>
      </c>
      <c r="C17" s="7">
        <f t="shared" ref="C17:F17" si="0">SUM(C5:C16)</f>
        <v>73099.7</v>
      </c>
      <c r="D17" s="7">
        <f t="shared" si="0"/>
        <v>69624</v>
      </c>
      <c r="E17" s="7">
        <f t="shared" si="0"/>
        <v>45483</v>
      </c>
      <c r="F17" s="7">
        <f t="shared" si="0"/>
        <v>73458.233333333337</v>
      </c>
      <c r="K17" s="53" t="s">
        <v>49</v>
      </c>
      <c r="L17" s="55">
        <v>0</v>
      </c>
      <c r="M17" s="37"/>
      <c r="N17" s="57" t="s">
        <v>78</v>
      </c>
    </row>
    <row r="18" spans="1:14" x14ac:dyDescent="0.3">
      <c r="K18" s="54"/>
      <c r="L18" s="56"/>
      <c r="M18" s="37"/>
      <c r="N18" s="57"/>
    </row>
    <row r="19" spans="1:14" x14ac:dyDescent="0.3">
      <c r="A19" s="58" t="s">
        <v>28</v>
      </c>
      <c r="B19" s="58"/>
      <c r="C19" s="58"/>
      <c r="D19" s="58"/>
      <c r="E19" s="58"/>
      <c r="F19" s="11">
        <f>SUM(F10:F13)/4</f>
        <v>6654.4041666666672</v>
      </c>
      <c r="K19" s="35" t="s">
        <v>50</v>
      </c>
      <c r="L19" s="36">
        <f>L16*L17</f>
        <v>0</v>
      </c>
    </row>
    <row r="21" spans="1:14" ht="15" customHeight="1" x14ac:dyDescent="0.3">
      <c r="A21" s="59" t="s">
        <v>41</v>
      </c>
      <c r="B21" s="60" t="s">
        <v>27</v>
      </c>
      <c r="C21" s="62" t="s">
        <v>39</v>
      </c>
      <c r="D21" s="62" t="s">
        <v>38</v>
      </c>
      <c r="E21" s="62" t="s">
        <v>31</v>
      </c>
      <c r="F21" s="60" t="s">
        <v>42</v>
      </c>
      <c r="G21" s="44" t="s">
        <v>32</v>
      </c>
      <c r="H21" s="46" t="s">
        <v>33</v>
      </c>
      <c r="I21" s="46" t="s">
        <v>34</v>
      </c>
      <c r="K21" s="64" t="s">
        <v>73</v>
      </c>
      <c r="L21" s="66" t="s">
        <v>79</v>
      </c>
    </row>
    <row r="22" spans="1:14" ht="15" customHeight="1" x14ac:dyDescent="0.3">
      <c r="A22" s="59"/>
      <c r="B22" s="61"/>
      <c r="C22" s="63"/>
      <c r="D22" s="63"/>
      <c r="E22" s="63"/>
      <c r="F22" s="61"/>
      <c r="G22" s="45"/>
      <c r="H22" s="46"/>
      <c r="I22" s="46"/>
      <c r="K22" s="65"/>
      <c r="L22" s="66"/>
    </row>
    <row r="23" spans="1:14" x14ac:dyDescent="0.3">
      <c r="A23" s="19" t="s">
        <v>16</v>
      </c>
      <c r="B23" s="19">
        <v>26</v>
      </c>
      <c r="C23" s="9">
        <f t="shared" ref="C23:C34" si="1">B23*100/$B$35</f>
        <v>2.5540275049115913</v>
      </c>
      <c r="D23" s="19">
        <f t="shared" ref="D23:D34" si="2">$B$39*(B23)</f>
        <v>780</v>
      </c>
      <c r="E23" s="9">
        <f t="shared" ref="E23:E34" si="3">D23*100/F5</f>
        <v>14.652565138166175</v>
      </c>
      <c r="F23" s="9">
        <f>IF(E23&gt;100,(1), (2))</f>
        <v>2</v>
      </c>
      <c r="G23" s="12">
        <f t="shared" ref="G23:G34" si="4">IF(F23=2,(D23*$C$39), (F5*$C$39))</f>
        <v>312</v>
      </c>
      <c r="H23" s="12">
        <f t="shared" ref="H23:H34" si="5">IF(F23=1,(D23-F5)*$D$39, 0)</f>
        <v>0</v>
      </c>
      <c r="I23" s="12">
        <f>G23+H23</f>
        <v>312</v>
      </c>
      <c r="K23" s="19" t="s">
        <v>76</v>
      </c>
      <c r="L23" s="19">
        <v>20</v>
      </c>
    </row>
    <row r="24" spans="1:14" x14ac:dyDescent="0.3">
      <c r="A24" s="8" t="s">
        <v>17</v>
      </c>
      <c r="B24" s="8">
        <v>59</v>
      </c>
      <c r="C24" s="10">
        <f t="shared" si="1"/>
        <v>5.7956777996070725</v>
      </c>
      <c r="D24" s="8">
        <f t="shared" si="2"/>
        <v>1770</v>
      </c>
      <c r="E24" s="10">
        <f t="shared" si="3"/>
        <v>31.906839240004327</v>
      </c>
      <c r="F24" s="10">
        <f t="shared" ref="F24:F34" si="6">IF(E24&gt;100,(1), (2))</f>
        <v>2</v>
      </c>
      <c r="G24" s="13">
        <f t="shared" si="4"/>
        <v>708</v>
      </c>
      <c r="H24" s="13">
        <f t="shared" si="5"/>
        <v>0</v>
      </c>
      <c r="I24" s="13">
        <f t="shared" ref="I24:I34" si="7">G24+H24</f>
        <v>708</v>
      </c>
      <c r="K24" s="8" t="s">
        <v>75</v>
      </c>
      <c r="L24" s="13">
        <v>200</v>
      </c>
    </row>
    <row r="25" spans="1:14" x14ac:dyDescent="0.3">
      <c r="A25" s="19" t="s">
        <v>18</v>
      </c>
      <c r="B25" s="19">
        <v>72</v>
      </c>
      <c r="C25" s="9">
        <f t="shared" si="1"/>
        <v>7.0726915520628681</v>
      </c>
      <c r="D25" s="19">
        <f t="shared" si="2"/>
        <v>2160</v>
      </c>
      <c r="E25" s="9">
        <f t="shared" si="3"/>
        <v>41.112512193381079</v>
      </c>
      <c r="F25" s="9">
        <f t="shared" si="6"/>
        <v>2</v>
      </c>
      <c r="G25" s="12">
        <f t="shared" si="4"/>
        <v>864</v>
      </c>
      <c r="H25" s="12">
        <f t="shared" si="5"/>
        <v>0</v>
      </c>
      <c r="I25" s="12">
        <f t="shared" si="7"/>
        <v>864</v>
      </c>
      <c r="K25" s="19" t="s">
        <v>77</v>
      </c>
      <c r="L25" s="12">
        <v>1200</v>
      </c>
    </row>
    <row r="26" spans="1:14" x14ac:dyDescent="0.3">
      <c r="A26" s="8" t="s">
        <v>19</v>
      </c>
      <c r="B26" s="8">
        <v>128</v>
      </c>
      <c r="C26" s="10">
        <f t="shared" si="1"/>
        <v>12.573673870333987</v>
      </c>
      <c r="D26" s="8">
        <f t="shared" si="2"/>
        <v>3840</v>
      </c>
      <c r="E26" s="10">
        <f t="shared" si="3"/>
        <v>62.335638453296973</v>
      </c>
      <c r="F26" s="10">
        <f t="shared" si="6"/>
        <v>2</v>
      </c>
      <c r="G26" s="13">
        <f t="shared" si="4"/>
        <v>1536</v>
      </c>
      <c r="H26" s="13">
        <f t="shared" si="5"/>
        <v>0</v>
      </c>
      <c r="I26" s="13">
        <f t="shared" si="7"/>
        <v>1536</v>
      </c>
      <c r="K26" s="35" t="s">
        <v>80</v>
      </c>
      <c r="L26" s="14">
        <f>L23*L24</f>
        <v>4000</v>
      </c>
    </row>
    <row r="27" spans="1:14" ht="15" customHeight="1" x14ac:dyDescent="0.3">
      <c r="A27" s="19" t="s">
        <v>2</v>
      </c>
      <c r="B27" s="19">
        <v>124</v>
      </c>
      <c r="C27" s="9">
        <f t="shared" si="1"/>
        <v>12.180746561886052</v>
      </c>
      <c r="D27" s="19">
        <f t="shared" si="2"/>
        <v>3720</v>
      </c>
      <c r="E27" s="9">
        <f t="shared" si="3"/>
        <v>60.734941775272546</v>
      </c>
      <c r="F27" s="9">
        <f t="shared" si="6"/>
        <v>2</v>
      </c>
      <c r="G27" s="12">
        <f t="shared" si="4"/>
        <v>1488</v>
      </c>
      <c r="H27" s="12">
        <f t="shared" si="5"/>
        <v>0</v>
      </c>
      <c r="I27" s="12">
        <f t="shared" si="7"/>
        <v>1488</v>
      </c>
      <c r="K27" s="27" t="s">
        <v>74</v>
      </c>
      <c r="L27" s="40">
        <f>L19+L26</f>
        <v>4000</v>
      </c>
    </row>
    <row r="28" spans="1:14" x14ac:dyDescent="0.3">
      <c r="A28" s="8" t="s">
        <v>20</v>
      </c>
      <c r="B28" s="8">
        <v>155</v>
      </c>
      <c r="C28" s="10">
        <f t="shared" si="1"/>
        <v>15.225933202357563</v>
      </c>
      <c r="D28" s="8">
        <f t="shared" si="2"/>
        <v>4650</v>
      </c>
      <c r="E28" s="10">
        <f t="shared" si="3"/>
        <v>66.663799406477139</v>
      </c>
      <c r="F28" s="10">
        <f t="shared" si="6"/>
        <v>2</v>
      </c>
      <c r="G28" s="13">
        <f t="shared" si="4"/>
        <v>1860</v>
      </c>
      <c r="H28" s="13">
        <f t="shared" si="5"/>
        <v>0</v>
      </c>
      <c r="I28" s="13">
        <f t="shared" si="7"/>
        <v>1860</v>
      </c>
    </row>
    <row r="29" spans="1:14" x14ac:dyDescent="0.3">
      <c r="A29" s="19" t="s">
        <v>21</v>
      </c>
      <c r="B29" s="19">
        <v>131</v>
      </c>
      <c r="C29" s="9">
        <f t="shared" si="1"/>
        <v>12.868369351669941</v>
      </c>
      <c r="D29" s="19">
        <f t="shared" si="2"/>
        <v>3930</v>
      </c>
      <c r="E29" s="9">
        <f t="shared" si="3"/>
        <v>71.507200756921009</v>
      </c>
      <c r="F29" s="9">
        <f t="shared" si="6"/>
        <v>2</v>
      </c>
      <c r="G29" s="12">
        <f t="shared" si="4"/>
        <v>1572</v>
      </c>
      <c r="H29" s="12">
        <f t="shared" si="5"/>
        <v>0</v>
      </c>
      <c r="I29" s="12">
        <f t="shared" si="7"/>
        <v>1572</v>
      </c>
    </row>
    <row r="30" spans="1:14" x14ac:dyDescent="0.3">
      <c r="A30" s="8" t="s">
        <v>22</v>
      </c>
      <c r="B30" s="8">
        <v>123</v>
      </c>
      <c r="C30" s="10">
        <f t="shared" si="1"/>
        <v>12.082514734774067</v>
      </c>
      <c r="D30" s="8">
        <f t="shared" si="2"/>
        <v>3690</v>
      </c>
      <c r="E30" s="10">
        <f t="shared" si="3"/>
        <v>55.501797415932572</v>
      </c>
      <c r="F30" s="10">
        <f t="shared" si="6"/>
        <v>2</v>
      </c>
      <c r="G30" s="13">
        <f t="shared" si="4"/>
        <v>1476</v>
      </c>
      <c r="H30" s="13">
        <f t="shared" si="5"/>
        <v>0</v>
      </c>
      <c r="I30" s="13">
        <f t="shared" si="7"/>
        <v>1476</v>
      </c>
      <c r="K30" s="32" t="s">
        <v>57</v>
      </c>
    </row>
    <row r="31" spans="1:14" x14ac:dyDescent="0.3">
      <c r="A31" s="19" t="s">
        <v>23</v>
      </c>
      <c r="B31" s="19">
        <v>89</v>
      </c>
      <c r="C31" s="9">
        <f t="shared" si="1"/>
        <v>8.7426326129666005</v>
      </c>
      <c r="D31" s="19">
        <f t="shared" si="2"/>
        <v>2670</v>
      </c>
      <c r="E31" s="9">
        <f t="shared" si="3"/>
        <v>35.609812481661614</v>
      </c>
      <c r="F31" s="9">
        <f t="shared" si="6"/>
        <v>2</v>
      </c>
      <c r="G31" s="12">
        <f t="shared" si="4"/>
        <v>1068</v>
      </c>
      <c r="H31" s="12">
        <f t="shared" si="5"/>
        <v>0</v>
      </c>
      <c r="I31" s="12">
        <f t="shared" si="7"/>
        <v>1068</v>
      </c>
      <c r="K31" s="22" t="s">
        <v>51</v>
      </c>
      <c r="L31" s="33" t="s">
        <v>52</v>
      </c>
      <c r="M31" s="33" t="s">
        <v>56</v>
      </c>
    </row>
    <row r="32" spans="1:14" x14ac:dyDescent="0.3">
      <c r="A32" s="8" t="s">
        <v>24</v>
      </c>
      <c r="B32" s="8">
        <v>63</v>
      </c>
      <c r="C32" s="10">
        <f t="shared" si="1"/>
        <v>6.1886051080550102</v>
      </c>
      <c r="D32" s="8">
        <f t="shared" si="2"/>
        <v>1890</v>
      </c>
      <c r="E32" s="10">
        <f t="shared" si="3"/>
        <v>25.178178911609937</v>
      </c>
      <c r="F32" s="10">
        <f t="shared" si="6"/>
        <v>2</v>
      </c>
      <c r="G32" s="13">
        <f t="shared" si="4"/>
        <v>756</v>
      </c>
      <c r="H32" s="13">
        <f t="shared" si="5"/>
        <v>0</v>
      </c>
      <c r="I32" s="13">
        <f t="shared" si="7"/>
        <v>756</v>
      </c>
      <c r="K32" s="19" t="s">
        <v>62</v>
      </c>
      <c r="L32" s="23">
        <v>1500</v>
      </c>
      <c r="M32" s="19" t="s">
        <v>53</v>
      </c>
    </row>
    <row r="33" spans="1:13" x14ac:dyDescent="0.3">
      <c r="A33" s="19" t="s">
        <v>25</v>
      </c>
      <c r="B33" s="19">
        <v>27</v>
      </c>
      <c r="C33" s="9">
        <f t="shared" si="1"/>
        <v>2.6522593320235757</v>
      </c>
      <c r="D33" s="19">
        <f t="shared" si="2"/>
        <v>810</v>
      </c>
      <c r="E33" s="9">
        <f t="shared" si="3"/>
        <v>15.174601588649647</v>
      </c>
      <c r="F33" s="9">
        <f t="shared" si="6"/>
        <v>2</v>
      </c>
      <c r="G33" s="12">
        <f t="shared" si="4"/>
        <v>324</v>
      </c>
      <c r="H33" s="12">
        <f t="shared" si="5"/>
        <v>0</v>
      </c>
      <c r="I33" s="12">
        <f t="shared" si="7"/>
        <v>324</v>
      </c>
      <c r="K33" s="8" t="s">
        <v>63</v>
      </c>
      <c r="L33" s="24">
        <v>1250</v>
      </c>
      <c r="M33" s="8" t="s">
        <v>53</v>
      </c>
    </row>
    <row r="34" spans="1:13" x14ac:dyDescent="0.3">
      <c r="A34" s="8" t="s">
        <v>26</v>
      </c>
      <c r="B34" s="8">
        <v>21</v>
      </c>
      <c r="C34" s="10">
        <f t="shared" si="1"/>
        <v>2.0628683693516701</v>
      </c>
      <c r="D34" s="8">
        <f t="shared" si="2"/>
        <v>630</v>
      </c>
      <c r="E34" s="10">
        <f t="shared" si="3"/>
        <v>11.277186073570213</v>
      </c>
      <c r="F34" s="10">
        <f t="shared" si="6"/>
        <v>2</v>
      </c>
      <c r="G34" s="13">
        <f t="shared" si="4"/>
        <v>252</v>
      </c>
      <c r="H34" s="13">
        <f t="shared" si="5"/>
        <v>0</v>
      </c>
      <c r="I34" s="13">
        <f t="shared" si="7"/>
        <v>252</v>
      </c>
      <c r="K34" s="19" t="s">
        <v>64</v>
      </c>
      <c r="L34" s="25">
        <v>200</v>
      </c>
      <c r="M34" s="19" t="s">
        <v>54</v>
      </c>
    </row>
    <row r="35" spans="1:13" x14ac:dyDescent="0.3">
      <c r="A35" s="6" t="s">
        <v>37</v>
      </c>
      <c r="B35" s="6">
        <f>SUM(B23:B34)</f>
        <v>1018</v>
      </c>
      <c r="C35" s="6">
        <f>SUM(C23:C34)</f>
        <v>100.00000000000001</v>
      </c>
      <c r="D35" s="6">
        <f>SUM(D23:D34)</f>
        <v>30540</v>
      </c>
      <c r="E35" s="6"/>
      <c r="F35" s="6"/>
      <c r="G35" s="14">
        <f t="shared" ref="G35:I35" si="8">SUM(G23:G34)</f>
        <v>12216</v>
      </c>
      <c r="H35" s="14">
        <f t="shared" si="8"/>
        <v>0</v>
      </c>
      <c r="I35" s="14">
        <f t="shared" si="8"/>
        <v>12216</v>
      </c>
      <c r="K35" s="8" t="s">
        <v>65</v>
      </c>
      <c r="L35" s="26">
        <v>130</v>
      </c>
      <c r="M35" s="8" t="s">
        <v>53</v>
      </c>
    </row>
    <row r="36" spans="1:13" x14ac:dyDescent="0.3">
      <c r="K36" s="19" t="s">
        <v>66</v>
      </c>
      <c r="L36" s="23">
        <v>1000</v>
      </c>
      <c r="M36" s="19"/>
    </row>
    <row r="37" spans="1:13" ht="15" customHeight="1" x14ac:dyDescent="0.3">
      <c r="B37" s="47" t="s">
        <v>29</v>
      </c>
      <c r="C37" s="47" t="s">
        <v>30</v>
      </c>
      <c r="D37" s="49" t="s">
        <v>36</v>
      </c>
      <c r="E37" s="49"/>
      <c r="F37" s="50" t="s">
        <v>35</v>
      </c>
      <c r="K37" s="8" t="s">
        <v>67</v>
      </c>
      <c r="L37" s="24">
        <v>5</v>
      </c>
      <c r="M37" s="8" t="s">
        <v>55</v>
      </c>
    </row>
    <row r="38" spans="1:13" x14ac:dyDescent="0.3">
      <c r="B38" s="48"/>
      <c r="C38" s="48"/>
      <c r="D38" s="49"/>
      <c r="E38" s="49"/>
      <c r="F38" s="51"/>
      <c r="K38" s="27" t="s">
        <v>14</v>
      </c>
      <c r="L38" s="28">
        <f>(L32*B39)+(L34*B39)+(L35*B39)+(L37*L16)+L36</f>
        <v>56675</v>
      </c>
      <c r="M38" s="19"/>
    </row>
    <row r="39" spans="1:13" x14ac:dyDescent="0.3">
      <c r="B39" s="19">
        <v>30</v>
      </c>
      <c r="C39" s="12">
        <v>0.4</v>
      </c>
      <c r="D39" s="52">
        <v>7.0999999999999994E-2</v>
      </c>
      <c r="E39" s="52"/>
      <c r="F39" s="34">
        <f>(((((L38+L27)/I35)/2)*M6)+L38+L27)/I35</f>
        <v>5.2107979743786697</v>
      </c>
    </row>
    <row r="40" spans="1:13" x14ac:dyDescent="0.3">
      <c r="E40" s="20"/>
      <c r="G40" s="21"/>
    </row>
    <row r="41" spans="1:13" x14ac:dyDescent="0.3">
      <c r="A41" s="8" t="s">
        <v>40</v>
      </c>
      <c r="B41" s="74" t="s">
        <v>83</v>
      </c>
      <c r="C41" s="74"/>
      <c r="D41" s="74"/>
      <c r="E41" s="74"/>
      <c r="F41" s="74"/>
      <c r="G41" s="74"/>
      <c r="H41" s="74"/>
      <c r="I41" s="74"/>
    </row>
    <row r="42" spans="1:13" x14ac:dyDescent="0.3">
      <c r="B42" s="75"/>
      <c r="C42" s="75"/>
      <c r="D42" s="75"/>
      <c r="E42" s="75"/>
      <c r="F42" s="75"/>
      <c r="G42" s="75"/>
      <c r="H42" s="75"/>
      <c r="I42" s="75"/>
    </row>
  </sheetData>
  <mergeCells count="32">
    <mergeCell ref="M6:O6"/>
    <mergeCell ref="F3:F4"/>
    <mergeCell ref="M3:O3"/>
    <mergeCell ref="M4:O4"/>
    <mergeCell ref="M5:O5"/>
    <mergeCell ref="M7:O7"/>
    <mergeCell ref="L8:O8"/>
    <mergeCell ref="K10:K11"/>
    <mergeCell ref="L10:L11"/>
    <mergeCell ref="M10:M11"/>
    <mergeCell ref="N10:N11"/>
    <mergeCell ref="K17:K18"/>
    <mergeCell ref="L17:L18"/>
    <mergeCell ref="N17:N18"/>
    <mergeCell ref="A19:E19"/>
    <mergeCell ref="A21:A22"/>
    <mergeCell ref="B21:B22"/>
    <mergeCell ref="C21:C22"/>
    <mergeCell ref="D21:D22"/>
    <mergeCell ref="E21:E22"/>
    <mergeCell ref="F21:F22"/>
    <mergeCell ref="K21:K22"/>
    <mergeCell ref="L21:L22"/>
    <mergeCell ref="G21:G22"/>
    <mergeCell ref="H21:H22"/>
    <mergeCell ref="I21:I22"/>
    <mergeCell ref="B37:B38"/>
    <mergeCell ref="C37:C38"/>
    <mergeCell ref="D37:E38"/>
    <mergeCell ref="F37:F38"/>
    <mergeCell ref="D39:E39"/>
    <mergeCell ref="B41:I42"/>
  </mergeCells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Stoll</dc:creator>
  <dc:description/>
  <cp:lastModifiedBy>Carla Weisse</cp:lastModifiedBy>
  <cp:lastPrinted>2023-07-11T07:26:12Z</cp:lastPrinted>
  <dcterms:created xsi:type="dcterms:W3CDTF">2017-10-18T05:55:37Z</dcterms:created>
  <dcterms:modified xsi:type="dcterms:W3CDTF">2023-08-01T10:36:13Z</dcterms:modified>
</cp:coreProperties>
</file>